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defaultThemeVersion="166925"/>
  <mc:AlternateContent xmlns:mc="http://schemas.openxmlformats.org/markup-compatibility/2006">
    <mc:Choice Requires="x15">
      <x15ac:absPath xmlns:x15ac="http://schemas.microsoft.com/office/spreadsheetml/2010/11/ac" url="C:\Users\lia27\Desktop\"/>
    </mc:Choice>
  </mc:AlternateContent>
  <xr:revisionPtr revIDLastSave="0" documentId="8_{1102C3F4-AC37-4585-A32D-6FF451943222}" xr6:coauthVersionLast="47" xr6:coauthVersionMax="47" xr10:uidLastSave="{00000000-0000-0000-0000-000000000000}"/>
  <bookViews>
    <workbookView xWindow="-120" yWindow="-120" windowWidth="20730" windowHeight="11160" activeTab="2" xr2:uid="{D04F968D-8BAA-41AD-AB3C-133CC47AF2B1}"/>
  </bookViews>
  <sheets>
    <sheet name="1. Search strategy" sheetId="1" r:id="rId1"/>
    <sheet name="2. Search term results" sheetId="2" r:id="rId2"/>
    <sheet name="3.Search term results (updated)" sheetId="3" r:id="rId3"/>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J16" i="1" l="1"/>
  <c r="J17" i="1"/>
  <c r="D6" i="3"/>
  <c r="D5" i="3"/>
  <c r="D7" i="3"/>
  <c r="D10" i="3"/>
  <c r="D11" i="3"/>
  <c r="D12" i="3"/>
  <c r="D13" i="3"/>
  <c r="D14" i="3"/>
  <c r="D15" i="3"/>
  <c r="D25" i="3"/>
  <c r="H7" i="3"/>
  <c r="H8" i="3"/>
  <c r="H13" i="3"/>
  <c r="H10" i="3"/>
  <c r="D16" i="3"/>
  <c r="D5" i="2"/>
  <c r="D6" i="2"/>
  <c r="D7" i="2"/>
  <c r="H7" i="2"/>
  <c r="H8" i="2"/>
  <c r="D9" i="2"/>
  <c r="D10" i="2"/>
  <c r="D11" i="2"/>
  <c r="D12" i="2"/>
  <c r="D13" i="2"/>
  <c r="D14" i="2"/>
  <c r="D15" i="2"/>
  <c r="D25" i="2"/>
  <c r="J7" i="1"/>
  <c r="J8" i="1"/>
  <c r="J9" i="1"/>
  <c r="J10" i="1" l="1"/>
  <c r="K11" i="1" s="1"/>
  <c r="J19" i="1"/>
  <c r="K20" i="1" s="1"/>
</calcChain>
</file>

<file path=xl/sharedStrings.xml><?xml version="1.0" encoding="utf-8"?>
<sst xmlns="http://schemas.openxmlformats.org/spreadsheetml/2006/main" count="185" uniqueCount="104">
  <si>
    <t>LINC Complex Associated Disease</t>
  </si>
  <si>
    <t>Synonyms/Alternative Terms</t>
  </si>
  <si>
    <t>Search Terms</t>
  </si>
  <si>
    <t>Date</t>
  </si>
  <si>
    <t>Database/Info Source</t>
  </si>
  <si>
    <t>Date searched/ inception date</t>
  </si>
  <si>
    <t>Terms</t>
  </si>
  <si>
    <t>Results</t>
  </si>
  <si>
    <t>Lamin A/C</t>
  </si>
  <si>
    <t>Bibliographic databases</t>
  </si>
  <si>
    <t>Emery-Dreifuss Muscular Dystrophy</t>
  </si>
  <si>
    <t>EDMD, EDMD2, EDMD3, EDMD-AD, EDMD-AR, Autosomal Dominant, Autosomal Recessive, Type 2, Type 3</t>
  </si>
  <si>
    <t>(lamin ac or lmna) and (edmd$ or "emery dreifuss") and mutation$</t>
  </si>
  <si>
    <t>Medline (EBSCO)</t>
  </si>
  <si>
    <t>See strategy to the left</t>
  </si>
  <si>
    <t>Dilated Cardiomyopathy</t>
  </si>
  <si>
    <t>DCM, CDM, CDM1A, Type 1A</t>
  </si>
  <si>
    <t>(lamin ac or lmna) and (dcm$ or cmd$ or "dilated cardiomyopathy") and mutation$</t>
  </si>
  <si>
    <t>CINAHLPlus (EBSCO)</t>
  </si>
  <si>
    <t>Limb-Girdle Muscular Dystrophy</t>
  </si>
  <si>
    <t>LGMD, LGMD1B, LGMD-1B, Type 1B</t>
  </si>
  <si>
    <t>AMED (EBSCO)</t>
  </si>
  <si>
    <t>Malouf Syndrome</t>
  </si>
  <si>
    <t>Congestive Cardiomyopathy-Hypergonadotropic Hypogonadism Syndrome, HH</t>
  </si>
  <si>
    <t>(lamin ac or lmna) and ("malouf" or "congestive cardiomyopathy hypergonadotropic hypogonadism") AND mutation$</t>
  </si>
  <si>
    <t>Total</t>
  </si>
  <si>
    <t>Dunnigan Type Familial Partial Lipodystrophy</t>
  </si>
  <si>
    <t>Type 2, FPLD, FPLD2, FPL</t>
  </si>
  <si>
    <t>(lamin ac or lmna) and ("dunnigan type familial" or fpl$) and mutation$</t>
  </si>
  <si>
    <t>Minus duplicates</t>
  </si>
  <si>
    <t>Mandibuloacrial Dysplasia</t>
  </si>
  <si>
    <t>MAD</t>
  </si>
  <si>
    <t>(lamin ac or lmna) and ("mandibuloacrial dysplasia" or mad) and mutation$</t>
  </si>
  <si>
    <t>Charcot-Marie-Tooth Disorder</t>
  </si>
  <si>
    <t>CMT, Disorder OR Disease, Type 2, Type 2B1, CMT2B1, Autosomal Recessive Axonal Neuropathy, ARCMT, ARCMT2, Hereditary Motor and Sensory Neuropathy, HMSN, Peroneal Muscular Atrophy, PMN</t>
  </si>
  <si>
    <t>(lamin ac or lmna) and ("charcot marie tooth" or cmt$ or arcmt$) and mutation$</t>
  </si>
  <si>
    <t>Hutchinson-Gilford Progeria Syndrome</t>
  </si>
  <si>
    <t>HGPS, Progeria, Hutchinson-Gilford Syndrome</t>
  </si>
  <si>
    <t>(lamin ac or lmna) and ("hutchinson gilford" or hgps or progeria) and mutation$</t>
  </si>
  <si>
    <t>Atypical Werner Syndrome</t>
  </si>
  <si>
    <t>WS, WRN, Werner Syndrome, Progeria</t>
  </si>
  <si>
    <t>(lamin ac or lmna) and ("werner syndrome" or ws or wrn) and mutation$</t>
  </si>
  <si>
    <t>Congenital Muscular Dystrophy</t>
  </si>
  <si>
    <t>CMD, L-CMD</t>
  </si>
  <si>
    <t>(lamin ac or lmna) and (congenital or cmd or child$) and mutation$</t>
  </si>
  <si>
    <t>Lipoatrophy</t>
  </si>
  <si>
    <t>LDHPC</t>
  </si>
  <si>
    <t>(lamin ac or lmna) and (lipoatrophy or ldhpc) and mutation$</t>
  </si>
  <si>
    <t>Heart-Hand Syndrome</t>
  </si>
  <si>
    <t>HHS</t>
  </si>
  <si>
    <t>(lamin ac or lmna) and ("heart hand syndrome" or hhs) and mutation$</t>
  </si>
  <si>
    <t>Cardiocutaneous Progeria Syndrome</t>
  </si>
  <si>
    <t>CCPS</t>
  </si>
  <si>
    <t>(lamin ac or lmna) and ("cardiocutaneous progeria" or ccps) and mutation$</t>
  </si>
  <si>
    <t>Restrictive Dermopathy</t>
  </si>
  <si>
    <t>RD</t>
  </si>
  <si>
    <t>(lamin ac or lmna) and (dermopathy or rd) and mutation$</t>
  </si>
  <si>
    <t>Spinal Muscular Atrophy</t>
  </si>
  <si>
    <t>SMA</t>
  </si>
  <si>
    <t>(lamin ac or lmna) and ("spinal muscular atrophy" or sma) and mutation$</t>
  </si>
  <si>
    <t>Lamin B2</t>
  </si>
  <si>
    <t>Partial Lipodystrophy</t>
  </si>
  <si>
    <t>APL</t>
  </si>
  <si>
    <t>(lamin b$ or lmnb$) and (lipodystrophy or apl) and mutation$</t>
  </si>
  <si>
    <t>Lamin B1</t>
  </si>
  <si>
    <t>Adult Onset Leukodystrophy</t>
  </si>
  <si>
    <t>ADLD</t>
  </si>
  <si>
    <t>(lamin b$ or lmnb$) and (leukodystrophy or adld) and mutation$</t>
  </si>
  <si>
    <t>Emerin</t>
  </si>
  <si>
    <t>EDMD, X-EDMD, X-linked, EDMD1</t>
  </si>
  <si>
    <t>(emerin or emd) and (edmd$ or "x-edmd" or "emery dreifuss") and mutation$</t>
  </si>
  <si>
    <t>SUN1/SUN2</t>
  </si>
  <si>
    <t>EDMD</t>
  </si>
  <si>
    <t>(sun$ or "sad1 unc84") and (edmd$ or "emery dreifuss") and mutation$</t>
  </si>
  <si>
    <t>Nesprin-1</t>
  </si>
  <si>
    <t>EDMD, EDMD4</t>
  </si>
  <si>
    <t>(syne1 or nesprin$) and (edmd$ or "emery dreifuss") and mutation$</t>
  </si>
  <si>
    <t>Cerebellar Ataxia</t>
  </si>
  <si>
    <t>Autosomal Recessive Cerebellar Ataxia Type 1, ARCA1</t>
  </si>
  <si>
    <t>(syne1 or nesprin$) and (ataxia or arca1) and mutation$</t>
  </si>
  <si>
    <t xml:space="preserve">Arthrogyposis </t>
  </si>
  <si>
    <t>Arthrogryposis Multiplex Congenita, AMC</t>
  </si>
  <si>
    <t>(syne1 or nesprin$) and (arthrogyposis or amc) and mutation$</t>
  </si>
  <si>
    <t>DCM</t>
  </si>
  <si>
    <t>(syne1 or nesprin$) and ("dilated cardiomyopathy" or dcm) and mutation$</t>
  </si>
  <si>
    <t xml:space="preserve">Congenital Muscular Dystrophy </t>
  </si>
  <si>
    <t>CMD</t>
  </si>
  <si>
    <t>(syne1 or nesprin$) and (congenital or cmd) and mutation$</t>
  </si>
  <si>
    <r>
      <t>Gerstmann-Str</t>
    </r>
    <r>
      <rPr>
        <sz val="9"/>
        <rFont val="Calibri"/>
        <family val="2"/>
      </rPr>
      <t>ä</t>
    </r>
    <r>
      <rPr>
        <sz val="9.1"/>
        <rFont val="Calibri"/>
        <family val="2"/>
      </rPr>
      <t>ussler-Scheinker Disease</t>
    </r>
  </si>
  <si>
    <t>GSS</t>
  </si>
  <si>
    <t>(syne1 or nesprin$) and (gss or "gerstmann sträussler scheinker") and mutation$</t>
  </si>
  <si>
    <t>Amyotrophic Lateral Sclerosis</t>
  </si>
  <si>
    <t>ALS</t>
  </si>
  <si>
    <t>(syne1 or nesprin$) and ("amyotrophic lateral sclerosis" or als) and mutation$</t>
  </si>
  <si>
    <t>Nesprin-2</t>
  </si>
  <si>
    <t>(syne2 or nesprin$) and (edmd$ or "emery dreifuss") and mutation$</t>
  </si>
  <si>
    <t>LUMA</t>
  </si>
  <si>
    <t>EDMD, EDMD7</t>
  </si>
  <si>
    <t>(luma or tmem43) and (edmd$ or "emery dreifuss") and mutation$</t>
  </si>
  <si>
    <t>(lamin ac or lmna) and (lgmd$ or "limb girdle") and mutation$</t>
  </si>
  <si>
    <t>01/01/2021-18/05/2022</t>
  </si>
  <si>
    <r>
      <t xml:space="preserve">Supplementary Table 1. </t>
    </r>
    <r>
      <rPr>
        <sz val="11"/>
        <color rgb="FF000000"/>
        <rFont val="Calibri"/>
        <charset val="1"/>
        <scheme val="minor"/>
      </rPr>
      <t xml:space="preserve">Search strategy used for systematic review into diseases associated with nuclear envelope (NE) proteins. Each disease associated with NE proteins were listed along with their synonyms or alternative terms, through this search terms were generated. Records of each database/information source are listed, along with the date searched with the number of records identified during each database search. </t>
    </r>
  </si>
  <si>
    <r>
      <t xml:space="preserve">Supplementary Table 2. </t>
    </r>
    <r>
      <rPr>
        <sz val="11"/>
        <color rgb="FF000000"/>
        <rFont val="Calibri"/>
        <family val="2"/>
        <scheme val="minor"/>
      </rPr>
      <t xml:space="preserve">Search terms are listed alongside the number of records that were generated for each search term (January 2021) </t>
    </r>
  </si>
  <si>
    <r>
      <t xml:space="preserve">Supplementary Table 2. </t>
    </r>
    <r>
      <rPr>
        <sz val="11"/>
        <color rgb="FF000000"/>
        <rFont val="Calibri"/>
        <family val="2"/>
        <scheme val="minor"/>
      </rPr>
      <t xml:space="preserve">Search terms are listed alongside the number of records that were generated for each search term (updated search, May 2022)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</si>
</sst>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b/>
      <sz val="9"/>
      <color theme="0"/>
      <name val="Calibri"/>
      <family val="2"/>
      <scheme val="minor"/>
    </font>
    <font>
      <sz val="9"/>
      <color theme="1"/>
      <name val="Calibri"/>
      <family val="2"/>
      <scheme val="minor"/>
    </font>
    <font>
      <sz val="9"/>
      <name val="Calibri"/>
      <family val="2"/>
      <scheme val="minor"/>
    </font>
    <font>
      <sz val="9"/>
      <color theme="0"/>
      <name val="Calibri"/>
      <family val="2"/>
      <scheme val="minor"/>
    </font>
    <font>
      <b/>
      <sz val="9"/>
      <color theme="1"/>
      <name val="Calibri"/>
      <family val="2"/>
      <scheme val="minor"/>
    </font>
    <font>
      <b/>
      <sz val="9"/>
      <name val="Calibri"/>
      <family val="2"/>
      <scheme val="minor"/>
    </font>
    <font>
      <sz val="9"/>
      <name val="Calibri"/>
      <family val="2"/>
    </font>
    <font>
      <sz val="9.1"/>
      <name val="Calibri"/>
      <family val="2"/>
    </font>
    <font>
      <b/>
      <sz val="12"/>
      <name val="Calibri"/>
      <family val="2"/>
      <scheme val="minor"/>
    </font>
    <font>
      <b/>
      <sz val="11"/>
      <color rgb="FF000000"/>
      <name val="Calibri"/>
      <charset val="1"/>
      <scheme val="minor"/>
    </font>
    <font>
      <sz val="11"/>
      <color rgb="FF000000"/>
      <name val="Calibri"/>
      <charset val="1"/>
      <scheme val="minor"/>
    </font>
    <font>
      <sz val="11"/>
      <color rgb="FF000000"/>
      <name val="Calibri"/>
      <family val="2"/>
      <scheme val="minor"/>
    </font>
    <font>
      <b/>
      <sz val="11"/>
      <color rgb="FF000000"/>
      <name val="Calibri"/>
      <family val="2"/>
      <scheme val="minor"/>
    </font>
  </fonts>
  <fills count="7">
    <fill>
      <patternFill patternType="none"/>
    </fill>
    <fill>
      <patternFill patternType="gray125"/>
    </fill>
    <fill>
      <patternFill patternType="solid">
        <fgColor rgb="FFC00000"/>
        <bgColor indexed="64"/>
      </patternFill>
    </fill>
    <fill>
      <patternFill patternType="solid">
        <fgColor theme="9" tint="0.79998168889431442"/>
        <bgColor indexed="64"/>
      </patternFill>
    </fill>
    <fill>
      <patternFill patternType="solid">
        <fgColor theme="7" tint="0.79998168889431442"/>
        <bgColor indexed="64"/>
      </patternFill>
    </fill>
    <fill>
      <patternFill patternType="solid">
        <fgColor theme="0"/>
        <bgColor indexed="64"/>
      </patternFill>
    </fill>
    <fill>
      <patternFill patternType="solid">
        <fgColor theme="1"/>
        <bgColor indexed="64"/>
      </patternFill>
    </fill>
  </fills>
  <borders count="22">
    <border>
      <left/>
      <right/>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bottom/>
      <diagonal/>
    </border>
    <border>
      <left style="medium">
        <color indexed="64"/>
      </left>
      <right style="thin">
        <color indexed="64"/>
      </right>
      <top/>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right/>
      <top style="thin">
        <color indexed="64"/>
      </top>
      <bottom style="thin">
        <color indexed="64"/>
      </bottom>
      <diagonal/>
    </border>
  </borders>
  <cellStyleXfs count="1">
    <xf numFmtId="0" fontId="0" fillId="0" borderId="0"/>
  </cellStyleXfs>
  <cellXfs count="48">
    <xf numFmtId="0" fontId="0" fillId="0" borderId="0" xfId="0"/>
    <xf numFmtId="0" fontId="1" fillId="0" borderId="0" xfId="0" applyFont="1"/>
    <xf numFmtId="0" fontId="4" fillId="0" borderId="0" xfId="0" applyFont="1"/>
    <xf numFmtId="0" fontId="5" fillId="2" borderId="9" xfId="0" applyFont="1" applyFill="1" applyBorder="1"/>
    <xf numFmtId="0" fontId="2" fillId="3" borderId="6" xfId="0" applyFont="1" applyFill="1" applyBorder="1"/>
    <xf numFmtId="0" fontId="5" fillId="3" borderId="6" xfId="0" applyFont="1" applyFill="1" applyBorder="1"/>
    <xf numFmtId="0" fontId="2" fillId="4" borderId="6" xfId="0" applyFont="1" applyFill="1" applyBorder="1"/>
    <xf numFmtId="0" fontId="5" fillId="4" borderId="6" xfId="0" applyFont="1" applyFill="1" applyBorder="1"/>
    <xf numFmtId="0" fontId="2" fillId="4" borderId="6" xfId="0" applyFont="1" applyFill="1" applyBorder="1" applyAlignment="1">
      <alignment wrapText="1"/>
    </xf>
    <xf numFmtId="0" fontId="2" fillId="0" borderId="6" xfId="0" applyFont="1" applyBorder="1"/>
    <xf numFmtId="0" fontId="2" fillId="5" borderId="6" xfId="0" applyFont="1" applyFill="1" applyBorder="1" applyAlignment="1">
      <alignment wrapText="1"/>
    </xf>
    <xf numFmtId="0" fontId="5" fillId="0" borderId="6" xfId="0" applyFont="1" applyBorder="1"/>
    <xf numFmtId="0" fontId="2" fillId="5" borderId="6" xfId="0" applyFont="1" applyFill="1" applyBorder="1"/>
    <xf numFmtId="0" fontId="5" fillId="5" borderId="6" xfId="0" applyFont="1" applyFill="1" applyBorder="1"/>
    <xf numFmtId="0" fontId="1" fillId="6" borderId="9" xfId="0" applyFont="1" applyFill="1" applyBorder="1"/>
    <xf numFmtId="0" fontId="3" fillId="0" borderId="1" xfId="0" applyFont="1" applyBorder="1"/>
    <xf numFmtId="0" fontId="3" fillId="0" borderId="1" xfId="0" applyFont="1" applyBorder="1" applyAlignment="1">
      <alignment wrapText="1"/>
    </xf>
    <xf numFmtId="0" fontId="3" fillId="0" borderId="6" xfId="0" applyFont="1" applyBorder="1"/>
    <xf numFmtId="0" fontId="3" fillId="0" borderId="6" xfId="0" applyFont="1" applyBorder="1" applyAlignment="1">
      <alignment wrapText="1"/>
    </xf>
    <xf numFmtId="0" fontId="3" fillId="0" borderId="5" xfId="0" applyFont="1" applyBorder="1"/>
    <xf numFmtId="0" fontId="3" fillId="0" borderId="5" xfId="0" applyFont="1" applyBorder="1" applyAlignment="1">
      <alignment wrapText="1"/>
    </xf>
    <xf numFmtId="0" fontId="2" fillId="0" borderId="2" xfId="0" applyFont="1" applyBorder="1"/>
    <xf numFmtId="0" fontId="2" fillId="0" borderId="8" xfId="0" applyFont="1" applyBorder="1"/>
    <xf numFmtId="0" fontId="6" fillId="0" borderId="0" xfId="0" applyFont="1"/>
    <xf numFmtId="0" fontId="1" fillId="6" borderId="18" xfId="0" applyFont="1" applyFill="1" applyBorder="1"/>
    <xf numFmtId="0" fontId="0" fillId="0" borderId="18" xfId="0" applyBorder="1"/>
    <xf numFmtId="0" fontId="0" fillId="0" borderId="17" xfId="0" applyBorder="1"/>
    <xf numFmtId="0" fontId="2" fillId="0" borderId="15" xfId="0" applyFont="1" applyBorder="1"/>
    <xf numFmtId="0" fontId="2" fillId="0" borderId="13" xfId="0" applyFont="1" applyBorder="1"/>
    <xf numFmtId="0" fontId="2" fillId="0" borderId="12" xfId="0" applyFont="1" applyBorder="1"/>
    <xf numFmtId="0" fontId="2" fillId="0" borderId="16" xfId="0" applyFont="1" applyBorder="1"/>
    <xf numFmtId="0" fontId="2" fillId="0" borderId="6" xfId="0" applyFont="1" applyBorder="1" applyAlignment="1">
      <alignment horizontal="left"/>
    </xf>
    <xf numFmtId="0" fontId="2" fillId="0" borderId="14" xfId="0" applyFont="1" applyBorder="1"/>
    <xf numFmtId="0" fontId="2" fillId="0" borderId="13" xfId="0" applyFont="1" applyBorder="1" applyAlignment="1">
      <alignment horizontal="left"/>
    </xf>
    <xf numFmtId="14" fontId="1" fillId="6" borderId="9" xfId="0" applyNumberFormat="1" applyFont="1" applyFill="1" applyBorder="1"/>
    <xf numFmtId="0" fontId="1" fillId="6" borderId="11" xfId="0" applyFont="1" applyFill="1" applyBorder="1"/>
    <xf numFmtId="0" fontId="1" fillId="6" borderId="10" xfId="0" applyFont="1" applyFill="1" applyBorder="1"/>
    <xf numFmtId="0" fontId="1" fillId="6" borderId="4" xfId="0" applyFont="1" applyFill="1" applyBorder="1"/>
    <xf numFmtId="0" fontId="1" fillId="6" borderId="3" xfId="0" applyFont="1" applyFill="1" applyBorder="1"/>
    <xf numFmtId="0" fontId="10" fillId="0" borderId="0" xfId="0" applyFont="1" applyAlignment="1">
      <alignment vertical="center" wrapText="1"/>
    </xf>
    <xf numFmtId="0" fontId="9" fillId="0" borderId="7" xfId="0" applyFont="1" applyBorder="1" applyAlignment="1">
      <alignment horizontal="left"/>
    </xf>
    <xf numFmtId="0" fontId="9" fillId="0" borderId="21" xfId="0" applyFont="1" applyBorder="1" applyAlignment="1">
      <alignment horizontal="left"/>
    </xf>
    <xf numFmtId="0" fontId="9" fillId="0" borderId="16" xfId="0" applyFont="1" applyBorder="1" applyAlignment="1">
      <alignment horizontal="left"/>
    </xf>
    <xf numFmtId="0" fontId="1" fillId="6" borderId="20" xfId="0" applyFont="1" applyFill="1" applyBorder="1" applyAlignment="1">
      <alignment horizontal="left"/>
    </xf>
    <xf numFmtId="0" fontId="1" fillId="6" borderId="19" xfId="0" applyFont="1" applyFill="1" applyBorder="1" applyAlignment="1">
      <alignment horizontal="left"/>
    </xf>
    <xf numFmtId="0" fontId="1" fillId="6" borderId="17" xfId="0" applyFont="1" applyFill="1" applyBorder="1" applyAlignment="1">
      <alignment horizontal="left"/>
    </xf>
    <xf numFmtId="0" fontId="9" fillId="0" borderId="6" xfId="0" applyFont="1" applyBorder="1" applyAlignment="1">
      <alignment horizontal="left"/>
    </xf>
    <xf numFmtId="0" fontId="13" fillId="0" borderId="0" xfId="0" applyFont="1" applyAlignment="1">
      <alignmen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D4F17A-D317-4F20-815D-FEE49C2B81DF}">
  <dimension ref="B2:T42"/>
  <sheetViews>
    <sheetView zoomScale="80" zoomScaleNormal="80" workbookViewId="0">
      <selection activeCell="B2" sqref="B2:T2"/>
    </sheetView>
  </sheetViews>
  <sheetFormatPr defaultRowHeight="15" x14ac:dyDescent="0.25"/>
  <cols>
    <col min="2" max="2" width="30.7109375" bestFit="1" customWidth="1"/>
    <col min="3" max="3" width="40.28515625" bestFit="1" customWidth="1"/>
    <col min="4" max="4" width="56" customWidth="1"/>
    <col min="6" max="6" width="8.7109375" bestFit="1" customWidth="1"/>
    <col min="7" max="7" width="15.7109375" bestFit="1" customWidth="1"/>
    <col min="8" max="8" width="21.7109375" bestFit="1" customWidth="1"/>
    <col min="9" max="9" width="16" bestFit="1" customWidth="1"/>
    <col min="11" max="11" width="5.7109375" customWidth="1"/>
    <col min="12" max="20" width="8.85546875" hidden="1" customWidth="1"/>
  </cols>
  <sheetData>
    <row r="2" spans="2:20" ht="28.9" customHeight="1" x14ac:dyDescent="0.25">
      <c r="B2" s="39" t="s">
        <v>101</v>
      </c>
      <c r="C2" s="39"/>
      <c r="D2" s="39"/>
      <c r="E2" s="39"/>
      <c r="F2" s="39"/>
      <c r="G2" s="39"/>
      <c r="H2" s="39"/>
      <c r="I2" s="39"/>
      <c r="J2" s="39"/>
      <c r="K2" s="39"/>
      <c r="L2" s="39"/>
      <c r="M2" s="39"/>
      <c r="N2" s="39"/>
      <c r="O2" s="39"/>
      <c r="P2" s="39"/>
      <c r="Q2" s="39"/>
      <c r="R2" s="39"/>
      <c r="S2" s="39"/>
      <c r="T2" s="39"/>
    </row>
    <row r="4" spans="2:20" ht="15.75" thickBot="1" x14ac:dyDescent="0.3"/>
    <row r="5" spans="2:20" ht="15.75" thickBot="1" x14ac:dyDescent="0.3">
      <c r="B5" s="24" t="s">
        <v>0</v>
      </c>
      <c r="C5" s="24" t="s">
        <v>1</v>
      </c>
      <c r="D5" s="24" t="s">
        <v>2</v>
      </c>
      <c r="F5" s="14" t="s">
        <v>3</v>
      </c>
      <c r="G5" s="14" t="s">
        <v>4</v>
      </c>
      <c r="H5" s="14" t="s">
        <v>5</v>
      </c>
      <c r="I5" s="14" t="s">
        <v>6</v>
      </c>
      <c r="J5" s="14" t="s">
        <v>7</v>
      </c>
    </row>
    <row r="6" spans="2:20" ht="16.5" thickBot="1" x14ac:dyDescent="0.3">
      <c r="B6" s="46" t="s">
        <v>8</v>
      </c>
      <c r="C6" s="46"/>
      <c r="D6" s="46"/>
      <c r="F6" s="43" t="s">
        <v>9</v>
      </c>
      <c r="G6" s="44"/>
      <c r="H6" s="45"/>
      <c r="I6" s="25"/>
      <c r="J6" s="26"/>
    </row>
    <row r="7" spans="2:20" ht="37.5" thickBot="1" x14ac:dyDescent="0.3">
      <c r="B7" s="15" t="s">
        <v>10</v>
      </c>
      <c r="C7" s="16" t="s">
        <v>11</v>
      </c>
      <c r="D7" s="16" t="s">
        <v>12</v>
      </c>
      <c r="F7" s="34">
        <v>44208</v>
      </c>
      <c r="G7" s="30" t="s">
        <v>13</v>
      </c>
      <c r="H7" s="31">
        <v>1946</v>
      </c>
      <c r="I7" s="9" t="s">
        <v>14</v>
      </c>
      <c r="J7" s="27">
        <f>199+346+100+2+49+26+41+374+46+286+20+2+1+46+36+19+229+12+31+33+1+11+8+1+3+28+4+4</f>
        <v>1958</v>
      </c>
    </row>
    <row r="8" spans="2:20" ht="25.5" thickBot="1" x14ac:dyDescent="0.3">
      <c r="B8" s="17" t="s">
        <v>15</v>
      </c>
      <c r="C8" s="17" t="s">
        <v>16</v>
      </c>
      <c r="D8" s="18" t="s">
        <v>17</v>
      </c>
      <c r="F8" s="34">
        <v>44208</v>
      </c>
      <c r="G8" s="30" t="s">
        <v>18</v>
      </c>
      <c r="H8" s="31">
        <v>1937</v>
      </c>
      <c r="I8" s="9" t="s">
        <v>14</v>
      </c>
      <c r="J8" s="27">
        <f>15+38+10+4+2+3+26+4+38+3+9+1+9+1+2</f>
        <v>165</v>
      </c>
    </row>
    <row r="9" spans="2:20" ht="15.75" thickBot="1" x14ac:dyDescent="0.3">
      <c r="B9" s="17" t="s">
        <v>19</v>
      </c>
      <c r="C9" s="17" t="s">
        <v>20</v>
      </c>
      <c r="D9" s="18" t="s">
        <v>99</v>
      </c>
      <c r="F9" s="34">
        <v>44208</v>
      </c>
      <c r="G9" s="32" t="s">
        <v>21</v>
      </c>
      <c r="H9" s="33">
        <v>1985</v>
      </c>
      <c r="I9" s="28" t="s">
        <v>14</v>
      </c>
      <c r="J9" s="29">
        <f>2+1+1+1</f>
        <v>5</v>
      </c>
    </row>
    <row r="10" spans="2:20" ht="25.5" thickBot="1" x14ac:dyDescent="0.3">
      <c r="B10" s="17" t="s">
        <v>22</v>
      </c>
      <c r="C10" s="18" t="s">
        <v>23</v>
      </c>
      <c r="D10" s="18" t="s">
        <v>24</v>
      </c>
      <c r="F10" s="1"/>
      <c r="G10" s="1"/>
      <c r="H10" s="1"/>
      <c r="I10" s="35" t="s">
        <v>25</v>
      </c>
      <c r="J10" s="36">
        <f>J7+J8+J9</f>
        <v>2128</v>
      </c>
    </row>
    <row r="11" spans="2:20" ht="25.5" thickBot="1" x14ac:dyDescent="0.3">
      <c r="B11" s="17" t="s">
        <v>26</v>
      </c>
      <c r="C11" s="17" t="s">
        <v>27</v>
      </c>
      <c r="D11" s="18" t="s">
        <v>28</v>
      </c>
      <c r="F11" s="1"/>
      <c r="G11" s="1"/>
      <c r="H11" s="1"/>
      <c r="I11" s="37" t="s">
        <v>29</v>
      </c>
      <c r="J11" s="38">
        <v>1253</v>
      </c>
      <c r="K11" s="3">
        <f>J11-J10</f>
        <v>-875</v>
      </c>
    </row>
    <row r="12" spans="2:20" ht="24.75" x14ac:dyDescent="0.25">
      <c r="B12" s="17" t="s">
        <v>30</v>
      </c>
      <c r="C12" s="17" t="s">
        <v>31</v>
      </c>
      <c r="D12" s="18" t="s">
        <v>32</v>
      </c>
      <c r="F12" s="1"/>
      <c r="G12" s="1"/>
      <c r="H12" s="1"/>
      <c r="I12" s="1"/>
      <c r="J12" s="1"/>
    </row>
    <row r="13" spans="2:20" ht="61.5" thickBot="1" x14ac:dyDescent="0.3">
      <c r="B13" s="17" t="s">
        <v>33</v>
      </c>
      <c r="C13" s="18" t="s">
        <v>34</v>
      </c>
      <c r="D13" s="18" t="s">
        <v>35</v>
      </c>
      <c r="F13" s="2"/>
    </row>
    <row r="14" spans="2:20" ht="25.5" thickBot="1" x14ac:dyDescent="0.3">
      <c r="B14" s="17" t="s">
        <v>36</v>
      </c>
      <c r="C14" s="17" t="s">
        <v>37</v>
      </c>
      <c r="D14" s="18" t="s">
        <v>38</v>
      </c>
      <c r="F14" s="14" t="s">
        <v>3</v>
      </c>
      <c r="G14" s="14" t="s">
        <v>4</v>
      </c>
      <c r="H14" s="14" t="s">
        <v>5</v>
      </c>
      <c r="I14" s="14" t="s">
        <v>6</v>
      </c>
      <c r="J14" s="14" t="s">
        <v>7</v>
      </c>
    </row>
    <row r="15" spans="2:20" ht="25.5" thickBot="1" x14ac:dyDescent="0.3">
      <c r="B15" s="17" t="s">
        <v>39</v>
      </c>
      <c r="C15" s="17" t="s">
        <v>40</v>
      </c>
      <c r="D15" s="18" t="s">
        <v>41</v>
      </c>
      <c r="F15" s="43" t="s">
        <v>9</v>
      </c>
      <c r="G15" s="44"/>
      <c r="H15" s="45"/>
      <c r="I15" s="25"/>
      <c r="J15" s="26"/>
    </row>
    <row r="16" spans="2:20" ht="15.75" thickBot="1" x14ac:dyDescent="0.3">
      <c r="B16" s="17" t="s">
        <v>42</v>
      </c>
      <c r="C16" s="17" t="s">
        <v>43</v>
      </c>
      <c r="D16" s="18" t="s">
        <v>44</v>
      </c>
      <c r="F16" s="34">
        <v>44699</v>
      </c>
      <c r="G16" s="30" t="s">
        <v>13</v>
      </c>
      <c r="H16" s="31" t="s">
        <v>100</v>
      </c>
      <c r="I16" s="9" t="s">
        <v>14</v>
      </c>
      <c r="J16" s="27">
        <f>20+44+4+3+1+27+2+27+1+1+4+2+2+9+1+1+7+2+1</f>
        <v>159</v>
      </c>
    </row>
    <row r="17" spans="2:11" ht="15.75" thickBot="1" x14ac:dyDescent="0.3">
      <c r="B17" s="17" t="s">
        <v>45</v>
      </c>
      <c r="C17" s="17" t="s">
        <v>46</v>
      </c>
      <c r="D17" s="18" t="s">
        <v>47</v>
      </c>
      <c r="F17" s="34">
        <v>44699</v>
      </c>
      <c r="G17" s="30" t="s">
        <v>18</v>
      </c>
      <c r="H17" s="31" t="s">
        <v>100</v>
      </c>
      <c r="I17" s="9" t="s">
        <v>14</v>
      </c>
      <c r="J17" s="27">
        <f>2+3+2+3+1+2+1+1</f>
        <v>15</v>
      </c>
    </row>
    <row r="18" spans="2:11" ht="25.5" thickBot="1" x14ac:dyDescent="0.3">
      <c r="B18" s="17" t="s">
        <v>48</v>
      </c>
      <c r="C18" s="17" t="s">
        <v>49</v>
      </c>
      <c r="D18" s="18" t="s">
        <v>50</v>
      </c>
      <c r="F18" s="34">
        <v>44699</v>
      </c>
      <c r="G18" s="32" t="s">
        <v>21</v>
      </c>
      <c r="H18" s="31" t="s">
        <v>100</v>
      </c>
      <c r="I18" s="28" t="s">
        <v>14</v>
      </c>
      <c r="J18" s="29">
        <v>0</v>
      </c>
    </row>
    <row r="19" spans="2:11" ht="25.5" thickBot="1" x14ac:dyDescent="0.3">
      <c r="B19" s="19" t="s">
        <v>51</v>
      </c>
      <c r="C19" s="17" t="s">
        <v>52</v>
      </c>
      <c r="D19" s="18" t="s">
        <v>53</v>
      </c>
      <c r="F19" s="1"/>
      <c r="G19" s="1"/>
      <c r="H19" s="1"/>
      <c r="I19" s="35" t="s">
        <v>25</v>
      </c>
      <c r="J19" s="36">
        <f>SUM(J16:J18)</f>
        <v>174</v>
      </c>
    </row>
    <row r="20" spans="2:11" ht="15.75" thickBot="1" x14ac:dyDescent="0.3">
      <c r="B20" s="19" t="s">
        <v>54</v>
      </c>
      <c r="C20" s="19" t="s">
        <v>55</v>
      </c>
      <c r="D20" s="20" t="s">
        <v>56</v>
      </c>
      <c r="F20" s="1"/>
      <c r="G20" s="1"/>
      <c r="H20" s="1"/>
      <c r="I20" s="37" t="s">
        <v>29</v>
      </c>
      <c r="J20" s="38"/>
      <c r="K20" s="3">
        <f>J20-J19</f>
        <v>-174</v>
      </c>
    </row>
    <row r="21" spans="2:11" ht="24.75" x14ac:dyDescent="0.25">
      <c r="B21" s="19" t="s">
        <v>57</v>
      </c>
      <c r="C21" s="19" t="s">
        <v>58</v>
      </c>
      <c r="D21" s="20" t="s">
        <v>59</v>
      </c>
      <c r="F21" s="2"/>
    </row>
    <row r="22" spans="2:11" ht="15.75" x14ac:dyDescent="0.25">
      <c r="B22" s="46" t="s">
        <v>60</v>
      </c>
      <c r="C22" s="46"/>
      <c r="D22" s="46"/>
    </row>
    <row r="23" spans="2:11" x14ac:dyDescent="0.25">
      <c r="B23" s="21" t="s">
        <v>61</v>
      </c>
      <c r="C23" s="22" t="s">
        <v>62</v>
      </c>
      <c r="D23" s="21" t="s">
        <v>63</v>
      </c>
    </row>
    <row r="24" spans="2:11" ht="15.75" x14ac:dyDescent="0.25">
      <c r="B24" s="40" t="s">
        <v>64</v>
      </c>
      <c r="C24" s="41"/>
      <c r="D24" s="42"/>
    </row>
    <row r="25" spans="2:11" x14ac:dyDescent="0.25">
      <c r="B25" s="17" t="s">
        <v>65</v>
      </c>
      <c r="C25" s="17" t="s">
        <v>66</v>
      </c>
      <c r="D25" s="17" t="s">
        <v>67</v>
      </c>
    </row>
    <row r="26" spans="2:11" ht="15.75" x14ac:dyDescent="0.25">
      <c r="B26" s="40" t="s">
        <v>68</v>
      </c>
      <c r="C26" s="41"/>
      <c r="D26" s="42"/>
    </row>
    <row r="27" spans="2:11" x14ac:dyDescent="0.25">
      <c r="B27" s="17" t="s">
        <v>10</v>
      </c>
      <c r="C27" s="17" t="s">
        <v>69</v>
      </c>
      <c r="D27" s="17" t="s">
        <v>70</v>
      </c>
    </row>
    <row r="28" spans="2:11" ht="15.75" x14ac:dyDescent="0.25">
      <c r="B28" s="40" t="s">
        <v>71</v>
      </c>
      <c r="C28" s="41"/>
      <c r="D28" s="42"/>
    </row>
    <row r="29" spans="2:11" x14ac:dyDescent="0.25">
      <c r="B29" s="17" t="s">
        <v>10</v>
      </c>
      <c r="C29" s="17" t="s">
        <v>72</v>
      </c>
      <c r="D29" s="17" t="s">
        <v>73</v>
      </c>
    </row>
    <row r="30" spans="2:11" ht="15.75" x14ac:dyDescent="0.25">
      <c r="B30" s="40" t="s">
        <v>74</v>
      </c>
      <c r="C30" s="41"/>
      <c r="D30" s="42"/>
    </row>
    <row r="31" spans="2:11" x14ac:dyDescent="0.25">
      <c r="B31" s="17" t="s">
        <v>10</v>
      </c>
      <c r="C31" s="17" t="s">
        <v>75</v>
      </c>
      <c r="D31" s="17" t="s">
        <v>76</v>
      </c>
    </row>
    <row r="32" spans="2:11" x14ac:dyDescent="0.25">
      <c r="B32" s="17" t="s">
        <v>77</v>
      </c>
      <c r="C32" s="17" t="s">
        <v>78</v>
      </c>
      <c r="D32" s="17" t="s">
        <v>79</v>
      </c>
    </row>
    <row r="33" spans="2:6" x14ac:dyDescent="0.25">
      <c r="B33" s="17" t="s">
        <v>80</v>
      </c>
      <c r="C33" s="17" t="s">
        <v>81</v>
      </c>
      <c r="D33" s="17" t="s">
        <v>82</v>
      </c>
    </row>
    <row r="34" spans="2:6" x14ac:dyDescent="0.25">
      <c r="B34" s="17" t="s">
        <v>15</v>
      </c>
      <c r="C34" s="17" t="s">
        <v>83</v>
      </c>
      <c r="D34" s="17" t="s">
        <v>84</v>
      </c>
    </row>
    <row r="35" spans="2:6" x14ac:dyDescent="0.25">
      <c r="B35" s="17" t="s">
        <v>85</v>
      </c>
      <c r="C35" s="17" t="s">
        <v>86</v>
      </c>
      <c r="D35" s="17" t="s">
        <v>87</v>
      </c>
    </row>
    <row r="36" spans="2:6" x14ac:dyDescent="0.25">
      <c r="B36" s="17" t="s">
        <v>88</v>
      </c>
      <c r="C36" s="17" t="s">
        <v>89</v>
      </c>
      <c r="D36" s="17" t="s">
        <v>90</v>
      </c>
    </row>
    <row r="37" spans="2:6" x14ac:dyDescent="0.25">
      <c r="B37" s="17" t="s">
        <v>91</v>
      </c>
      <c r="C37" s="17" t="s">
        <v>92</v>
      </c>
      <c r="D37" s="17" t="s">
        <v>93</v>
      </c>
    </row>
    <row r="38" spans="2:6" ht="15.75" x14ac:dyDescent="0.25">
      <c r="B38" s="40" t="s">
        <v>94</v>
      </c>
      <c r="C38" s="41"/>
      <c r="D38" s="42"/>
    </row>
    <row r="39" spans="2:6" x14ac:dyDescent="0.25">
      <c r="B39" s="17" t="s">
        <v>10</v>
      </c>
      <c r="C39" s="17" t="s">
        <v>75</v>
      </c>
      <c r="D39" s="17" t="s">
        <v>95</v>
      </c>
    </row>
    <row r="40" spans="2:6" ht="15.75" x14ac:dyDescent="0.25">
      <c r="B40" s="40" t="s">
        <v>96</v>
      </c>
      <c r="C40" s="41"/>
      <c r="D40" s="42"/>
    </row>
    <row r="41" spans="2:6" x14ac:dyDescent="0.25">
      <c r="B41" s="17" t="s">
        <v>10</v>
      </c>
      <c r="C41" s="17" t="s">
        <v>97</v>
      </c>
      <c r="D41" s="17" t="s">
        <v>98</v>
      </c>
    </row>
    <row r="42" spans="2:6" x14ac:dyDescent="0.25">
      <c r="B42" s="23"/>
      <c r="C42" s="23"/>
      <c r="D42" s="23"/>
      <c r="E42" s="1"/>
      <c r="F42" s="1"/>
    </row>
  </sheetData>
  <mergeCells count="11">
    <mergeCell ref="B2:T2"/>
    <mergeCell ref="B30:D30"/>
    <mergeCell ref="B38:D38"/>
    <mergeCell ref="B40:D40"/>
    <mergeCell ref="F6:H6"/>
    <mergeCell ref="B6:D6"/>
    <mergeCell ref="B22:D22"/>
    <mergeCell ref="B24:D24"/>
    <mergeCell ref="B26:D26"/>
    <mergeCell ref="B28:D28"/>
    <mergeCell ref="F15:H15"/>
  </mergeCells>
  <pageMargins left="0.7" right="0.7" top="0.75" bottom="0.75" header="0.3" footer="0.3"/>
  <pageSetup paperSize="9" orientation="portrait" horizontalDpi="4294967293"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C379AD-E518-4D92-87A1-8E9E21199CCE}">
  <dimension ref="B2:T25"/>
  <sheetViews>
    <sheetView zoomScale="90" zoomScaleNormal="90" workbookViewId="0">
      <selection activeCell="B2" sqref="B2:T2"/>
    </sheetView>
  </sheetViews>
  <sheetFormatPr defaultRowHeight="15" x14ac:dyDescent="0.25"/>
  <cols>
    <col min="3" max="3" width="53.7109375" customWidth="1"/>
    <col min="7" max="7" width="54.42578125" bestFit="1" customWidth="1"/>
    <col min="11" max="11" width="54.42578125" bestFit="1" customWidth="1"/>
  </cols>
  <sheetData>
    <row r="2" spans="2:20" ht="28.9" customHeight="1" x14ac:dyDescent="0.25">
      <c r="B2" s="47" t="s">
        <v>102</v>
      </c>
      <c r="C2" s="47"/>
      <c r="D2" s="47"/>
      <c r="E2" s="47"/>
      <c r="F2" s="47"/>
      <c r="G2" s="47"/>
      <c r="H2" s="47"/>
      <c r="I2" s="47"/>
      <c r="J2" s="47"/>
      <c r="K2" s="47"/>
      <c r="L2" s="47"/>
      <c r="M2" s="47"/>
      <c r="N2" s="47"/>
      <c r="O2" s="47"/>
      <c r="P2" s="47"/>
      <c r="Q2" s="47"/>
      <c r="R2" s="47"/>
      <c r="S2" s="47"/>
      <c r="T2" s="47"/>
    </row>
    <row r="5" spans="2:20" ht="24.75" x14ac:dyDescent="0.25">
      <c r="B5" s="7">
        <v>1</v>
      </c>
      <c r="C5" s="8" t="s">
        <v>12</v>
      </c>
      <c r="D5" s="6">
        <f>199+15+2</f>
        <v>216</v>
      </c>
      <c r="F5" s="7">
        <v>18</v>
      </c>
      <c r="G5" s="6" t="s">
        <v>73</v>
      </c>
      <c r="H5" s="6">
        <v>12</v>
      </c>
    </row>
    <row r="6" spans="2:20" ht="24.75" x14ac:dyDescent="0.25">
      <c r="B6" s="13">
        <v>2</v>
      </c>
      <c r="C6" s="10" t="s">
        <v>17</v>
      </c>
      <c r="D6" s="12">
        <f>346+38+1</f>
        <v>385</v>
      </c>
    </row>
    <row r="7" spans="2:20" x14ac:dyDescent="0.25">
      <c r="B7" s="7">
        <v>3</v>
      </c>
      <c r="C7" s="8" t="s">
        <v>99</v>
      </c>
      <c r="D7" s="6">
        <f>100+10</f>
        <v>110</v>
      </c>
      <c r="F7" s="5">
        <v>19</v>
      </c>
      <c r="G7" s="4" t="s">
        <v>76</v>
      </c>
      <c r="H7" s="4">
        <f>31+1</f>
        <v>32</v>
      </c>
    </row>
    <row r="8" spans="2:20" ht="24.75" x14ac:dyDescent="0.25">
      <c r="B8" s="13">
        <v>4</v>
      </c>
      <c r="C8" s="10" t="s">
        <v>24</v>
      </c>
      <c r="D8" s="12">
        <v>2</v>
      </c>
      <c r="F8" s="13">
        <v>20</v>
      </c>
      <c r="G8" s="12" t="s">
        <v>79</v>
      </c>
      <c r="H8" s="12">
        <f>33+9</f>
        <v>42</v>
      </c>
    </row>
    <row r="9" spans="2:20" ht="24.75" x14ac:dyDescent="0.25">
      <c r="B9" s="7">
        <v>5</v>
      </c>
      <c r="C9" s="8" t="s">
        <v>28</v>
      </c>
      <c r="D9" s="6">
        <f>49+4</f>
        <v>53</v>
      </c>
      <c r="F9" s="5">
        <v>21</v>
      </c>
      <c r="G9" s="4" t="s">
        <v>82</v>
      </c>
      <c r="H9" s="4">
        <v>1</v>
      </c>
    </row>
    <row r="10" spans="2:20" ht="24.75" x14ac:dyDescent="0.25">
      <c r="B10" s="13">
        <v>6</v>
      </c>
      <c r="C10" s="10" t="s">
        <v>32</v>
      </c>
      <c r="D10" s="12">
        <f>26+2</f>
        <v>28</v>
      </c>
      <c r="F10" s="13">
        <v>22</v>
      </c>
      <c r="G10" s="12" t="s">
        <v>84</v>
      </c>
      <c r="H10" s="12">
        <v>11</v>
      </c>
    </row>
    <row r="11" spans="2:20" ht="24.75" x14ac:dyDescent="0.25">
      <c r="B11" s="7">
        <v>7</v>
      </c>
      <c r="C11" s="8" t="s">
        <v>35</v>
      </c>
      <c r="D11" s="6">
        <f>41+3+1</f>
        <v>45</v>
      </c>
      <c r="F11" s="5">
        <v>23</v>
      </c>
      <c r="G11" s="4" t="s">
        <v>87</v>
      </c>
      <c r="H11" s="4">
        <v>8</v>
      </c>
    </row>
    <row r="12" spans="2:20" ht="24.75" x14ac:dyDescent="0.25">
      <c r="B12" s="13">
        <v>8</v>
      </c>
      <c r="C12" s="10" t="s">
        <v>38</v>
      </c>
      <c r="D12" s="12">
        <f>374+26</f>
        <v>400</v>
      </c>
      <c r="F12" s="13">
        <v>24</v>
      </c>
      <c r="G12" s="12" t="s">
        <v>90</v>
      </c>
      <c r="H12" s="12">
        <v>1</v>
      </c>
    </row>
    <row r="13" spans="2:20" ht="24.75" x14ac:dyDescent="0.25">
      <c r="B13" s="7">
        <v>9</v>
      </c>
      <c r="C13" s="8" t="s">
        <v>41</v>
      </c>
      <c r="D13" s="6">
        <f>46+4</f>
        <v>50</v>
      </c>
      <c r="F13" s="5">
        <v>25</v>
      </c>
      <c r="G13" s="4" t="s">
        <v>93</v>
      </c>
      <c r="H13" s="4">
        <v>4</v>
      </c>
    </row>
    <row r="14" spans="2:20" ht="24.75" x14ac:dyDescent="0.25">
      <c r="B14" s="13">
        <v>10</v>
      </c>
      <c r="C14" s="10" t="s">
        <v>44</v>
      </c>
      <c r="D14" s="12">
        <f>286+38</f>
        <v>324</v>
      </c>
    </row>
    <row r="15" spans="2:20" x14ac:dyDescent="0.25">
      <c r="B15" s="7">
        <v>11</v>
      </c>
      <c r="C15" s="8" t="s">
        <v>47</v>
      </c>
      <c r="D15" s="6">
        <f>20+3</f>
        <v>23</v>
      </c>
      <c r="F15" s="7">
        <v>26</v>
      </c>
      <c r="G15" s="6" t="s">
        <v>95</v>
      </c>
      <c r="H15" s="6">
        <v>28</v>
      </c>
    </row>
    <row r="16" spans="2:20" ht="24.75" x14ac:dyDescent="0.25">
      <c r="B16" s="13">
        <v>12</v>
      </c>
      <c r="C16" s="10" t="s">
        <v>50</v>
      </c>
      <c r="D16" s="12">
        <v>2</v>
      </c>
    </row>
    <row r="17" spans="2:8" ht="24.75" x14ac:dyDescent="0.25">
      <c r="B17" s="7">
        <v>13</v>
      </c>
      <c r="C17" s="8" t="s">
        <v>53</v>
      </c>
      <c r="D17" s="6">
        <v>1</v>
      </c>
      <c r="F17" s="5">
        <v>27</v>
      </c>
      <c r="G17" s="4" t="s">
        <v>98</v>
      </c>
      <c r="H17" s="4">
        <v>6</v>
      </c>
    </row>
    <row r="18" spans="2:8" x14ac:dyDescent="0.25">
      <c r="B18" s="11">
        <v>14</v>
      </c>
      <c r="C18" s="10" t="s">
        <v>56</v>
      </c>
      <c r="D18" s="9">
        <v>46</v>
      </c>
    </row>
    <row r="19" spans="2:8" ht="24.75" x14ac:dyDescent="0.25">
      <c r="B19" s="7">
        <v>15</v>
      </c>
      <c r="C19" s="8" t="s">
        <v>59</v>
      </c>
      <c r="D19" s="6">
        <v>4</v>
      </c>
    </row>
    <row r="21" spans="2:8" x14ac:dyDescent="0.25">
      <c r="B21" s="5">
        <v>15</v>
      </c>
      <c r="C21" s="4" t="s">
        <v>63</v>
      </c>
      <c r="D21" s="4">
        <v>36</v>
      </c>
    </row>
    <row r="23" spans="2:8" x14ac:dyDescent="0.25">
      <c r="B23" s="7">
        <v>16</v>
      </c>
      <c r="C23" s="6" t="s">
        <v>67</v>
      </c>
      <c r="D23" s="6">
        <v>19</v>
      </c>
    </row>
    <row r="25" spans="2:8" x14ac:dyDescent="0.25">
      <c r="B25" s="5">
        <v>17</v>
      </c>
      <c r="C25" s="4" t="s">
        <v>70</v>
      </c>
      <c r="D25" s="4">
        <f>229+9+1</f>
        <v>239</v>
      </c>
    </row>
  </sheetData>
  <mergeCells count="1">
    <mergeCell ref="B2:T2"/>
  </mergeCells>
  <pageMargins left="0.7" right="0.7" top="0.75" bottom="0.75" header="0.3" footer="0.3"/>
  <pageSetup paperSize="9" orientation="portrait" horizontalDpi="4294967293"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AD6781-DA24-45F7-99A0-25EE2070ABED}">
  <dimension ref="B2:T25"/>
  <sheetViews>
    <sheetView tabSelected="1" zoomScale="90" zoomScaleNormal="90" workbookViewId="0">
      <selection activeCell="J6" sqref="J6"/>
    </sheetView>
  </sheetViews>
  <sheetFormatPr defaultRowHeight="15" x14ac:dyDescent="0.25"/>
  <cols>
    <col min="3" max="3" width="53.7109375" customWidth="1"/>
    <col min="7" max="7" width="54.42578125" bestFit="1" customWidth="1"/>
    <col min="11" max="11" width="54.42578125" bestFit="1" customWidth="1"/>
  </cols>
  <sheetData>
    <row r="2" spans="2:20" x14ac:dyDescent="0.25">
      <c r="B2" s="47" t="s">
        <v>103</v>
      </c>
      <c r="C2" s="47"/>
      <c r="D2" s="47"/>
      <c r="E2" s="47"/>
      <c r="F2" s="47"/>
      <c r="G2" s="47"/>
      <c r="H2" s="47"/>
      <c r="I2" s="47"/>
      <c r="J2" s="47"/>
      <c r="K2" s="47"/>
      <c r="L2" s="47"/>
      <c r="M2" s="47"/>
      <c r="N2" s="47"/>
      <c r="O2" s="47"/>
      <c r="P2" s="47"/>
      <c r="Q2" s="47"/>
      <c r="R2" s="47"/>
      <c r="S2" s="47"/>
      <c r="T2" s="47"/>
    </row>
    <row r="5" spans="2:20" ht="24.75" x14ac:dyDescent="0.25">
      <c r="B5" s="7">
        <v>1</v>
      </c>
      <c r="C5" s="8" t="s">
        <v>12</v>
      </c>
      <c r="D5" s="6">
        <f>20+2</f>
        <v>22</v>
      </c>
      <c r="F5" s="7">
        <v>18</v>
      </c>
      <c r="G5" s="6" t="s">
        <v>73</v>
      </c>
      <c r="H5" s="6">
        <v>1</v>
      </c>
    </row>
    <row r="6" spans="2:20" ht="24.75" x14ac:dyDescent="0.25">
      <c r="B6" s="13">
        <v>2</v>
      </c>
      <c r="C6" s="10" t="s">
        <v>17</v>
      </c>
      <c r="D6" s="12">
        <f>44+3</f>
        <v>47</v>
      </c>
    </row>
    <row r="7" spans="2:20" x14ac:dyDescent="0.25">
      <c r="B7" s="7">
        <v>3</v>
      </c>
      <c r="C7" s="8" t="s">
        <v>99</v>
      </c>
      <c r="D7" s="6">
        <f>4</f>
        <v>4</v>
      </c>
      <c r="F7" s="5">
        <v>19</v>
      </c>
      <c r="G7" s="4" t="s">
        <v>76</v>
      </c>
      <c r="H7" s="4">
        <f>1</f>
        <v>1</v>
      </c>
    </row>
    <row r="8" spans="2:20" ht="24.75" x14ac:dyDescent="0.25">
      <c r="B8" s="13">
        <v>4</v>
      </c>
      <c r="C8" s="10" t="s">
        <v>24</v>
      </c>
      <c r="D8" s="12">
        <v>0</v>
      </c>
      <c r="F8" s="13">
        <v>20</v>
      </c>
      <c r="G8" s="12" t="s">
        <v>79</v>
      </c>
      <c r="H8" s="12">
        <f>7+1</f>
        <v>8</v>
      </c>
    </row>
    <row r="9" spans="2:20" ht="24.75" x14ac:dyDescent="0.25">
      <c r="B9" s="7">
        <v>5</v>
      </c>
      <c r="C9" s="8" t="s">
        <v>28</v>
      </c>
      <c r="D9" s="6">
        <v>0</v>
      </c>
      <c r="F9" s="5">
        <v>21</v>
      </c>
      <c r="G9" s="4" t="s">
        <v>82</v>
      </c>
      <c r="H9" s="4">
        <v>0</v>
      </c>
    </row>
    <row r="10" spans="2:20" ht="24.75" x14ac:dyDescent="0.25">
      <c r="B10" s="13">
        <v>6</v>
      </c>
      <c r="C10" s="10" t="s">
        <v>32</v>
      </c>
      <c r="D10" s="12">
        <f>3</f>
        <v>3</v>
      </c>
      <c r="F10" s="13">
        <v>22</v>
      </c>
      <c r="G10" s="12" t="s">
        <v>84</v>
      </c>
      <c r="H10" s="12">
        <f>2+1</f>
        <v>3</v>
      </c>
    </row>
    <row r="11" spans="2:20" ht="24.75" x14ac:dyDescent="0.25">
      <c r="B11" s="7">
        <v>7</v>
      </c>
      <c r="C11" s="8" t="s">
        <v>35</v>
      </c>
      <c r="D11" s="6">
        <f>1</f>
        <v>1</v>
      </c>
      <c r="F11" s="5">
        <v>23</v>
      </c>
      <c r="G11" s="4" t="s">
        <v>87</v>
      </c>
      <c r="H11" s="4">
        <v>0</v>
      </c>
    </row>
    <row r="12" spans="2:20" ht="24.75" x14ac:dyDescent="0.25">
      <c r="B12" s="13">
        <v>8</v>
      </c>
      <c r="C12" s="10" t="s">
        <v>38</v>
      </c>
      <c r="D12" s="12">
        <f>27+2</f>
        <v>29</v>
      </c>
      <c r="F12" s="13">
        <v>24</v>
      </c>
      <c r="G12" s="12" t="s">
        <v>90</v>
      </c>
      <c r="H12" s="12">
        <v>0</v>
      </c>
    </row>
    <row r="13" spans="2:20" ht="24.75" x14ac:dyDescent="0.25">
      <c r="B13" s="7">
        <v>9</v>
      </c>
      <c r="C13" s="8" t="s">
        <v>41</v>
      </c>
      <c r="D13" s="6">
        <f>2</f>
        <v>2</v>
      </c>
      <c r="F13" s="5">
        <v>25</v>
      </c>
      <c r="G13" s="4" t="s">
        <v>93</v>
      </c>
      <c r="H13" s="4">
        <f>1</f>
        <v>1</v>
      </c>
    </row>
    <row r="14" spans="2:20" ht="24.75" x14ac:dyDescent="0.25">
      <c r="B14" s="13">
        <v>10</v>
      </c>
      <c r="C14" s="10" t="s">
        <v>44</v>
      </c>
      <c r="D14" s="12">
        <f>27+3</f>
        <v>30</v>
      </c>
    </row>
    <row r="15" spans="2:20" x14ac:dyDescent="0.25">
      <c r="B15" s="7">
        <v>11</v>
      </c>
      <c r="C15" s="8" t="s">
        <v>47</v>
      </c>
      <c r="D15" s="6">
        <f>1</f>
        <v>1</v>
      </c>
      <c r="F15" s="7">
        <v>26</v>
      </c>
      <c r="G15" s="6" t="s">
        <v>95</v>
      </c>
      <c r="H15" s="6">
        <v>0</v>
      </c>
    </row>
    <row r="16" spans="2:20" ht="24.75" x14ac:dyDescent="0.25">
      <c r="B16" s="13">
        <v>12</v>
      </c>
      <c r="C16" s="10" t="s">
        <v>50</v>
      </c>
      <c r="D16" s="12">
        <f>1+1</f>
        <v>2</v>
      </c>
    </row>
    <row r="17" spans="2:8" ht="24.75" x14ac:dyDescent="0.25">
      <c r="B17" s="7">
        <v>13</v>
      </c>
      <c r="C17" s="8" t="s">
        <v>53</v>
      </c>
      <c r="D17" s="6">
        <v>0</v>
      </c>
      <c r="F17" s="5">
        <v>27</v>
      </c>
      <c r="G17" s="4" t="s">
        <v>98</v>
      </c>
      <c r="H17" s="4">
        <v>0</v>
      </c>
    </row>
    <row r="18" spans="2:8" x14ac:dyDescent="0.25">
      <c r="B18" s="11">
        <v>14</v>
      </c>
      <c r="C18" s="10" t="s">
        <v>56</v>
      </c>
      <c r="D18" s="9">
        <v>4</v>
      </c>
    </row>
    <row r="19" spans="2:8" ht="24.75" x14ac:dyDescent="0.25">
      <c r="B19" s="7">
        <v>15</v>
      </c>
      <c r="C19" s="8" t="s">
        <v>59</v>
      </c>
      <c r="D19" s="6">
        <v>0</v>
      </c>
    </row>
    <row r="21" spans="2:8" x14ac:dyDescent="0.25">
      <c r="B21" s="5">
        <v>15</v>
      </c>
      <c r="C21" s="4" t="s">
        <v>63</v>
      </c>
      <c r="D21" s="4">
        <v>2</v>
      </c>
    </row>
    <row r="23" spans="2:8" x14ac:dyDescent="0.25">
      <c r="B23" s="7">
        <v>16</v>
      </c>
      <c r="C23" s="6" t="s">
        <v>67</v>
      </c>
      <c r="D23" s="6">
        <v>2</v>
      </c>
    </row>
    <row r="25" spans="2:8" x14ac:dyDescent="0.25">
      <c r="B25" s="5">
        <v>17</v>
      </c>
      <c r="C25" s="4" t="s">
        <v>70</v>
      </c>
      <c r="D25" s="4">
        <f>9+2</f>
        <v>11</v>
      </c>
    </row>
  </sheetData>
  <mergeCells count="1">
    <mergeCell ref="B2:T2"/>
  </mergeCells>
  <pageMargins left="0.7" right="0.7" top="0.75" bottom="0.75" header="0.3" footer="0.3"/>
  <pageSetup paperSize="9" orientation="portrait" horizontalDpi="4294967293"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d719b1a2-b022-42cf-88ec-6909858579bd">
      <Terms xmlns="http://schemas.microsoft.com/office/infopath/2007/PartnerControls"/>
    </lcf76f155ced4ddcb4097134ff3c332f>
    <TaxCatchAll xmlns="37d8bcb2-490b-401b-88f8-7a85131a9b58"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7AC13E4D80800F4D8E919EEE0E96DC65" ma:contentTypeVersion="16" ma:contentTypeDescription="Create a new document." ma:contentTypeScope="" ma:versionID="88c006f9ab4833113fcf078b9d7a1a3c">
  <xsd:schema xmlns:xsd="http://www.w3.org/2001/XMLSchema" xmlns:xs="http://www.w3.org/2001/XMLSchema" xmlns:p="http://schemas.microsoft.com/office/2006/metadata/properties" xmlns:ns2="d719b1a2-b022-42cf-88ec-6909858579bd" xmlns:ns3="37d8bcb2-490b-401b-88f8-7a85131a9b58" targetNamespace="http://schemas.microsoft.com/office/2006/metadata/properties" ma:root="true" ma:fieldsID="758ca4a90e4167a9ac91a7e4dbd41dfe" ns2:_="" ns3:_="">
    <xsd:import namespace="d719b1a2-b022-42cf-88ec-6909858579bd"/>
    <xsd:import namespace="37d8bcb2-490b-401b-88f8-7a85131a9b58"/>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GenerationTime" minOccurs="0"/>
                <xsd:element ref="ns2:MediaServiceEventHashCode" minOccurs="0"/>
                <xsd:element ref="ns2:MediaServiceAutoKeyPoints" minOccurs="0"/>
                <xsd:element ref="ns2:MediaServiceKeyPoints" minOccurs="0"/>
                <xsd:element ref="ns2:MediaLengthInSeconds" minOccurs="0"/>
                <xsd:element ref="ns2:MediaServiceOCR" minOccurs="0"/>
                <xsd:element ref="ns3:SharedWithUsers" minOccurs="0"/>
                <xsd:element ref="ns3:SharedWithDetails" minOccurs="0"/>
                <xsd:element ref="ns2:lcf76f155ced4ddcb4097134ff3c332f" minOccurs="0"/>
                <xsd:element ref="ns3:TaxCatchAll"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9b1a2-b022-42cf-88ec-6909858579b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LengthInSeconds" ma:index="16" nillable="true" ma:displayName="Length (seconds)" ma:internalName="MediaLengthInSeconds" ma:readOnly="true">
      <xsd:simpleType>
        <xsd:restriction base="dms:Unknown"/>
      </xsd:simpleType>
    </xsd:element>
    <xsd:element name="MediaServiceOCR" ma:index="17" nillable="true" ma:displayName="Extracted Text" ma:internalName="MediaServiceOCR" ma:readOnly="true">
      <xsd:simpleType>
        <xsd:restriction base="dms:Note">
          <xsd:maxLength value="255"/>
        </xsd:restrictio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8abd5989-7fff-46ea-aeef-f8575643eb4a"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7d8bcb2-490b-401b-88f8-7a85131a9b58"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c4389dec-5b41-4f5b-95ee-ea57eb4aaad6}" ma:internalName="TaxCatchAll" ma:showField="CatchAllData" ma:web="37d8bcb2-490b-401b-88f8-7a85131a9b58">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9C0AC9E-128B-4434-B440-AAD8F8F7E997}">
  <ds:schemaRefs>
    <ds:schemaRef ds:uri="http://schemas.microsoft.com/sharepoint/v3/contenttype/forms"/>
  </ds:schemaRefs>
</ds:datastoreItem>
</file>

<file path=customXml/itemProps2.xml><?xml version="1.0" encoding="utf-8"?>
<ds:datastoreItem xmlns:ds="http://schemas.openxmlformats.org/officeDocument/2006/customXml" ds:itemID="{39403B41-A88B-4DF6-8665-0123B3C5BE79}">
  <ds:schemaRefs>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e617c119-7cb8-4776-bbea-b6218b3b9839"/>
    <ds:schemaRef ds:uri="faef7916-142b-4173-accc-0f32ff28e6ce"/>
    <ds:schemaRef ds:uri="http://www.w3.org/XML/1998/namespace"/>
    <ds:schemaRef ds:uri="http://purl.org/dc/dcmitype/"/>
  </ds:schemaRefs>
</ds:datastoreItem>
</file>

<file path=customXml/itemProps3.xml><?xml version="1.0" encoding="utf-8"?>
<ds:datastoreItem xmlns:ds="http://schemas.openxmlformats.org/officeDocument/2006/customXml" ds:itemID="{C9D9676C-DDDE-4EA2-A699-9BBF553AB996}"/>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1. Search strategy</vt:lpstr>
      <vt:lpstr>2. Search term results</vt:lpstr>
      <vt:lpstr>3.Search term results (updated)</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Emily Storey</dc:creator>
  <cp:keywords/>
  <dc:description/>
  <cp:lastModifiedBy>Helen Burton</cp:lastModifiedBy>
  <cp:revision/>
  <dcterms:created xsi:type="dcterms:W3CDTF">2021-11-10T16:12:31Z</dcterms:created>
  <dcterms:modified xsi:type="dcterms:W3CDTF">2023-10-04T13:59:55Z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0x0101007AC13E4D80800F4D8E919EEE0E96DC65</vt:lpwstr>
  </property>
</Properties>
</file>